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830" activeTab="0"/>
  </bookViews>
  <sheets>
    <sheet name="intro" sheetId="1" r:id="rId1"/>
    <sheet name="atomic radius" sheetId="2" r:id="rId2"/>
    <sheet name="ionic radius" sheetId="3" r:id="rId3"/>
    <sheet name="assessment" sheetId="4" r:id="rId4"/>
  </sheets>
  <definedNames/>
  <calcPr fullCalcOnLoad="1"/>
</workbook>
</file>

<file path=xl/sharedStrings.xml><?xml version="1.0" encoding="utf-8"?>
<sst xmlns="http://schemas.openxmlformats.org/spreadsheetml/2006/main" count="126" uniqueCount="99">
  <si>
    <t>Drawing the Circles:</t>
  </si>
  <si>
    <t>q</t>
  </si>
  <si>
    <t>x</t>
  </si>
  <si>
    <t>y</t>
  </si>
  <si>
    <t>Na</t>
  </si>
  <si>
    <t>Mg</t>
  </si>
  <si>
    <t>Al</t>
  </si>
  <si>
    <t>Si</t>
  </si>
  <si>
    <t>P</t>
  </si>
  <si>
    <t>S</t>
  </si>
  <si>
    <t>Cl</t>
  </si>
  <si>
    <t>Ar</t>
  </si>
  <si>
    <t>Li</t>
  </si>
  <si>
    <t>K</t>
  </si>
  <si>
    <t>Rb</t>
  </si>
  <si>
    <t>Cs</t>
  </si>
  <si>
    <t>Group 1A</t>
  </si>
  <si>
    <t>atomic</t>
  </si>
  <si>
    <t>Element</t>
  </si>
  <si>
    <t>radius</t>
  </si>
  <si>
    <t>Period 3</t>
  </si>
  <si>
    <t>pm</t>
  </si>
  <si>
    <t>Radius</t>
  </si>
  <si>
    <t>Comparing the Size of Atoms</t>
  </si>
  <si>
    <t>size compared to Na</t>
  </si>
  <si>
    <r>
      <t>12</t>
    </r>
    <r>
      <rPr>
        <b/>
        <sz val="11"/>
        <color indexed="12"/>
        <rFont val="Comic Sans MS"/>
        <family val="4"/>
      </rPr>
      <t>Mg</t>
    </r>
  </si>
  <si>
    <r>
      <t>13</t>
    </r>
    <r>
      <rPr>
        <b/>
        <sz val="11"/>
        <color indexed="12"/>
        <rFont val="Comic Sans MS"/>
        <family val="4"/>
      </rPr>
      <t>Al</t>
    </r>
  </si>
  <si>
    <r>
      <t>14</t>
    </r>
    <r>
      <rPr>
        <b/>
        <sz val="11"/>
        <color indexed="12"/>
        <rFont val="Comic Sans MS"/>
        <family val="4"/>
      </rPr>
      <t>Si</t>
    </r>
  </si>
  <si>
    <r>
      <t>15</t>
    </r>
    <r>
      <rPr>
        <b/>
        <sz val="11"/>
        <color indexed="12"/>
        <rFont val="Comic Sans MS"/>
        <family val="4"/>
      </rPr>
      <t>P</t>
    </r>
  </si>
  <si>
    <r>
      <t>16</t>
    </r>
    <r>
      <rPr>
        <b/>
        <sz val="11"/>
        <color indexed="12"/>
        <rFont val="Comic Sans MS"/>
        <family val="4"/>
      </rPr>
      <t>S</t>
    </r>
  </si>
  <si>
    <r>
      <t>17</t>
    </r>
    <r>
      <rPr>
        <b/>
        <sz val="11"/>
        <color indexed="12"/>
        <rFont val="Comic Sans MS"/>
        <family val="4"/>
      </rPr>
      <t>Cl</t>
    </r>
  </si>
  <si>
    <r>
      <t>18</t>
    </r>
    <r>
      <rPr>
        <b/>
        <sz val="11"/>
        <color indexed="12"/>
        <rFont val="Comic Sans MS"/>
        <family val="4"/>
      </rPr>
      <t>Ar</t>
    </r>
  </si>
  <si>
    <r>
      <t>11</t>
    </r>
    <r>
      <rPr>
        <b/>
        <sz val="11"/>
        <color indexed="10"/>
        <rFont val="Comic Sans MS"/>
        <family val="4"/>
      </rPr>
      <t>Na</t>
    </r>
  </si>
  <si>
    <r>
      <t>3</t>
    </r>
    <r>
      <rPr>
        <b/>
        <sz val="11"/>
        <color indexed="12"/>
        <rFont val="Comic Sans MS"/>
        <family val="4"/>
      </rPr>
      <t>Li</t>
    </r>
  </si>
  <si>
    <r>
      <t>19</t>
    </r>
    <r>
      <rPr>
        <b/>
        <sz val="11"/>
        <color indexed="12"/>
        <rFont val="Comic Sans MS"/>
        <family val="4"/>
      </rPr>
      <t>K</t>
    </r>
  </si>
  <si>
    <r>
      <t>37</t>
    </r>
    <r>
      <rPr>
        <b/>
        <sz val="11"/>
        <color indexed="12"/>
        <rFont val="Comic Sans MS"/>
        <family val="4"/>
      </rPr>
      <t>Rb</t>
    </r>
  </si>
  <si>
    <r>
      <t>55</t>
    </r>
    <r>
      <rPr>
        <b/>
        <sz val="11"/>
        <color indexed="12"/>
        <rFont val="Comic Sans MS"/>
        <family val="4"/>
      </rPr>
      <t>Cs</t>
    </r>
  </si>
  <si>
    <t>Webelements</t>
  </si>
  <si>
    <t>Data from:</t>
  </si>
  <si>
    <t>An idea from the MODSIM Webinar</t>
  </si>
  <si>
    <t>covalent radius</t>
  </si>
  <si>
    <t>How does atomic radius vary down a group?   How about across a period?</t>
  </si>
  <si>
    <t>add or remove electrons</t>
  </si>
  <si>
    <t>add</t>
  </si>
  <si>
    <t>remove</t>
  </si>
  <si>
    <t xml:space="preserve">X </t>
  </si>
  <si>
    <t>neutral element</t>
  </si>
  <si>
    <t>Hypothetical Ions and Their Radii</t>
  </si>
  <si>
    <t>How does the radius vary with charge?</t>
  </si>
  <si>
    <t xml:space="preserve">Red circle is the neutral atom. </t>
  </si>
  <si>
    <t>The size factor</t>
  </si>
  <si>
    <t>charges are purely</t>
  </si>
  <si>
    <t>hypothetical!!!!</t>
  </si>
  <si>
    <t>Create an ion and compare its size to the neutral atom.</t>
  </si>
  <si>
    <t>ionic</t>
  </si>
  <si>
    <t>Group A</t>
  </si>
  <si>
    <t>cation</t>
  </si>
  <si>
    <t>anion</t>
  </si>
  <si>
    <t>change</t>
  </si>
  <si>
    <t>relative</t>
  </si>
  <si>
    <t>Calculate the relative</t>
  </si>
  <si>
    <t>size change for the</t>
  </si>
  <si>
    <t>Excelet</t>
  </si>
  <si>
    <t>Comparing the size of atoms and ions</t>
  </si>
  <si>
    <r>
      <t>Na</t>
    </r>
    <r>
      <rPr>
        <vertAlign val="superscript"/>
        <sz val="10"/>
        <color indexed="10"/>
        <rFont val="Comic Sans MS"/>
        <family val="0"/>
      </rPr>
      <t>+</t>
    </r>
  </si>
  <si>
    <r>
      <t>Mg</t>
    </r>
    <r>
      <rPr>
        <vertAlign val="superscript"/>
        <sz val="10"/>
        <color indexed="10"/>
        <rFont val="Comic Sans MS"/>
        <family val="0"/>
      </rPr>
      <t>+2</t>
    </r>
  </si>
  <si>
    <r>
      <t>Al</t>
    </r>
    <r>
      <rPr>
        <vertAlign val="superscript"/>
        <sz val="10"/>
        <color indexed="10"/>
        <rFont val="Comic Sans MS"/>
        <family val="0"/>
      </rPr>
      <t>+3</t>
    </r>
  </si>
  <si>
    <r>
      <t>Si</t>
    </r>
    <r>
      <rPr>
        <vertAlign val="superscript"/>
        <sz val="10"/>
        <color indexed="10"/>
        <rFont val="Comic Sans MS"/>
        <family val="0"/>
      </rPr>
      <t>+4</t>
    </r>
  </si>
  <si>
    <r>
      <t>P</t>
    </r>
    <r>
      <rPr>
        <vertAlign val="superscript"/>
        <sz val="10"/>
        <color indexed="10"/>
        <rFont val="Comic Sans MS"/>
        <family val="0"/>
      </rPr>
      <t>+5</t>
    </r>
  </si>
  <si>
    <r>
      <t>P</t>
    </r>
    <r>
      <rPr>
        <vertAlign val="superscript"/>
        <sz val="10"/>
        <color indexed="17"/>
        <rFont val="Comic Sans MS"/>
        <family val="4"/>
      </rPr>
      <t>-3</t>
    </r>
  </si>
  <si>
    <r>
      <t>S</t>
    </r>
    <r>
      <rPr>
        <vertAlign val="superscript"/>
        <sz val="10"/>
        <color indexed="17"/>
        <rFont val="Comic Sans MS"/>
        <family val="4"/>
      </rPr>
      <t>-2</t>
    </r>
  </si>
  <si>
    <r>
      <t>Cl</t>
    </r>
    <r>
      <rPr>
        <vertAlign val="superscript"/>
        <sz val="10"/>
        <color indexed="17"/>
        <rFont val="Comic Sans MS"/>
        <family val="4"/>
      </rPr>
      <t>-1</t>
    </r>
  </si>
  <si>
    <r>
      <t>ionic radii in picometers (pm) from Huheey and other,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>, 4th ed. (1993)</t>
    </r>
  </si>
  <si>
    <t>(all radii are for coordination number of 6)</t>
  </si>
  <si>
    <r>
      <t>S</t>
    </r>
    <r>
      <rPr>
        <vertAlign val="superscript"/>
        <sz val="10"/>
        <color indexed="10"/>
        <rFont val="Comic Sans MS"/>
        <family val="4"/>
      </rPr>
      <t>+6</t>
    </r>
  </si>
  <si>
    <r>
      <t>Cl</t>
    </r>
    <r>
      <rPr>
        <vertAlign val="superscript"/>
        <sz val="10"/>
        <color indexed="10"/>
        <rFont val="Comic Sans MS"/>
        <family val="4"/>
      </rPr>
      <t>+7</t>
    </r>
  </si>
  <si>
    <r>
      <t>Na</t>
    </r>
    <r>
      <rPr>
        <vertAlign val="superscript"/>
        <sz val="10"/>
        <color indexed="17"/>
        <rFont val="Comic Sans MS"/>
        <family val="4"/>
      </rPr>
      <t>-</t>
    </r>
  </si>
  <si>
    <t>atomic radii (colvalent radii, pm) from Webelements</t>
  </si>
  <si>
    <t>Plot a graph with the</t>
  </si>
  <si>
    <t>atomic and both ionic</t>
  </si>
  <si>
    <t>radii as a function of</t>
  </si>
  <si>
    <t>group A number.</t>
  </si>
  <si>
    <t>ions as the ratio of</t>
  </si>
  <si>
    <t>radius ion/radius atom.</t>
  </si>
  <si>
    <t>radius, pm</t>
  </si>
  <si>
    <t>For the third period elements, how does radius vary as a function of group A number.</t>
  </si>
  <si>
    <t>How does the size of</t>
  </si>
  <si>
    <t>electronic structure?</t>
  </si>
  <si>
    <t>THE TASK</t>
  </si>
  <si>
    <t>an ion relate to its</t>
  </si>
  <si>
    <t>click here</t>
  </si>
  <si>
    <t>need help with graphing and calculating in Excel  -</t>
  </si>
  <si>
    <t>Click the tabs to navigate!!!</t>
  </si>
  <si>
    <t>How do cations compare to their</t>
  </si>
  <si>
    <t>neutal atoms?</t>
  </si>
  <si>
    <t>How do anions compare to their</t>
  </si>
  <si>
    <t>some real data for ions.</t>
  </si>
  <si>
    <t>Now go to the assessment tab and examine</t>
  </si>
  <si>
    <t>Sinex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</si>
</sst>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Comic Sans MS"/>
      <family val="0"/>
    </font>
    <font>
      <sz val="10"/>
      <name val="Symbol"/>
      <family val="1"/>
    </font>
    <font>
      <sz val="10"/>
      <color indexed="10"/>
      <name val="Comic Sans MS"/>
      <family val="0"/>
    </font>
    <font>
      <sz val="8"/>
      <name val="Comic Sans MS"/>
      <family val="0"/>
    </font>
    <font>
      <sz val="3.5"/>
      <name val="Comic Sans MS"/>
      <family val="0"/>
    </font>
    <font>
      <sz val="10"/>
      <color indexed="18"/>
      <name val="Comic Sans MS"/>
      <family val="4"/>
    </font>
    <font>
      <sz val="8"/>
      <name val="Tahoma"/>
      <family val="2"/>
    </font>
    <font>
      <sz val="10"/>
      <color indexed="12"/>
      <name val="Comic Sans MS"/>
      <family val="0"/>
    </font>
    <font>
      <u val="single"/>
      <sz val="10"/>
      <color indexed="12"/>
      <name val="Comic Sans MS"/>
      <family val="0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vertAlign val="subscript"/>
      <sz val="11"/>
      <color indexed="12"/>
      <name val="Comic Sans MS"/>
      <family val="4"/>
    </font>
    <font>
      <b/>
      <vertAlign val="subscript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u val="single"/>
      <sz val="10"/>
      <color indexed="17"/>
      <name val="Comic Sans MS"/>
      <family val="0"/>
    </font>
    <font>
      <b/>
      <sz val="10"/>
      <name val="Comic Sans MS"/>
      <family val="4"/>
    </font>
    <font>
      <sz val="10"/>
      <color indexed="20"/>
      <name val="Comic Sans MS"/>
      <family val="0"/>
    </font>
    <font>
      <u val="single"/>
      <sz val="10"/>
      <name val="Comic Sans MS"/>
      <family val="0"/>
    </font>
    <font>
      <b/>
      <vertAlign val="superscript"/>
      <sz val="11"/>
      <name val="Comic Sans MS"/>
      <family val="4"/>
    </font>
    <font>
      <b/>
      <vertAlign val="superscript"/>
      <sz val="11"/>
      <color indexed="12"/>
      <name val="Comic Sans MS"/>
      <family val="4"/>
    </font>
    <font>
      <sz val="5"/>
      <name val="Comic Sans MS"/>
      <family val="0"/>
    </font>
    <font>
      <i/>
      <sz val="10"/>
      <name val="Comic Sans MS"/>
      <family val="4"/>
    </font>
    <font>
      <sz val="10"/>
      <color indexed="17"/>
      <name val="Comic Sans MS"/>
      <family val="0"/>
    </font>
    <font>
      <b/>
      <sz val="10"/>
      <color indexed="17"/>
      <name val="Comic Sans MS"/>
      <family val="4"/>
    </font>
    <font>
      <b/>
      <sz val="11"/>
      <color indexed="17"/>
      <name val="Comic Sans MS"/>
      <family val="4"/>
    </font>
    <font>
      <sz val="10"/>
      <color indexed="9"/>
      <name val="Comic Sans MS"/>
      <family val="0"/>
    </font>
    <font>
      <sz val="16"/>
      <color indexed="16"/>
      <name val="Comic Sans MS"/>
      <family val="0"/>
    </font>
    <font>
      <vertAlign val="superscript"/>
      <sz val="10"/>
      <color indexed="10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60"/>
      <name val="Comic Sans MS"/>
      <family val="0"/>
    </font>
    <font>
      <b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19" applyAlignment="1">
      <alignment/>
    </xf>
    <xf numFmtId="0" fontId="0" fillId="2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/>
    </xf>
    <xf numFmtId="0" fontId="8" fillId="0" borderId="0" xfId="19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radius'!$B$28:$B$54</c:f>
              <c:numCache/>
            </c:numRef>
          </c:xVal>
          <c:yVal>
            <c:numRef>
              <c:f>'atomic radius'!$C$28:$C$54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radius'!$D$28:$D$54</c:f>
              <c:numCache/>
            </c:numRef>
          </c:xVal>
          <c:yVal>
            <c:numRef>
              <c:f>'atomic radius'!$E$28:$E$54</c:f>
              <c:numCache/>
            </c:numRef>
          </c:yVal>
          <c:smooth val="0"/>
        </c:ser>
        <c:axId val="22838830"/>
        <c:axId val="4222879"/>
      </c:scatterChart>
      <c:valAx>
        <c:axId val="22838830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4222879"/>
        <c:crosses val="autoZero"/>
        <c:crossBetween val="midCat"/>
        <c:dispUnits/>
      </c:valAx>
      <c:valAx>
        <c:axId val="4222879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228388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radius'!$F$31:$F$57</c:f>
              <c:numCache/>
            </c:numRef>
          </c:xVal>
          <c:yVal>
            <c:numRef>
              <c:f>'ionic radius'!$G$31:$G$57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radius'!$N$31:$N$57</c:f>
              <c:numCache/>
            </c:numRef>
          </c:xVal>
          <c:yVal>
            <c:numRef>
              <c:f>'ionic radius'!$O$31:$O$57</c:f>
              <c:numCache/>
            </c:numRef>
          </c:yVal>
          <c:smooth val="1"/>
        </c:ser>
        <c:axId val="38005912"/>
        <c:axId val="6508889"/>
      </c:scatterChart>
      <c:valAx>
        <c:axId val="38005912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6508889"/>
        <c:crosses val="autoZero"/>
        <c:crossBetween val="midCat"/>
        <c:dispUnits/>
      </c:valAx>
      <c:valAx>
        <c:axId val="6508889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380059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5</xdr:row>
      <xdr:rowOff>95250</xdr:rowOff>
    </xdr:from>
    <xdr:to>
      <xdr:col>8</xdr:col>
      <xdr:colOff>628650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162050"/>
          <a:ext cx="3381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20</xdr:row>
      <xdr:rowOff>76200</xdr:rowOff>
    </xdr:from>
    <xdr:to>
      <xdr:col>1</xdr:col>
      <xdr:colOff>571500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>
          <a:off x="1257300" y="4019550"/>
          <a:ext cx="0" cy="3429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19050</xdr:rowOff>
    </xdr:from>
    <xdr:to>
      <xdr:col>7</xdr:col>
      <xdr:colOff>495300</xdr:colOff>
      <xdr:row>9</xdr:row>
      <xdr:rowOff>152400</xdr:rowOff>
    </xdr:to>
    <xdr:graphicFrame>
      <xdr:nvGraphicFramePr>
        <xdr:cNvPr id="1" name="Chart 2"/>
        <xdr:cNvGraphicFramePr/>
      </xdr:nvGraphicFramePr>
      <xdr:xfrm>
        <a:off x="3609975" y="247650"/>
        <a:ext cx="16859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114300</xdr:rowOff>
    </xdr:from>
    <xdr:to>
      <xdr:col>6</xdr:col>
      <xdr:colOff>590550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14575" y="914400"/>
          <a:ext cx="4857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13</xdr:col>
      <xdr:colOff>523875</xdr:colOff>
      <xdr:row>18</xdr:row>
      <xdr:rowOff>123825</xdr:rowOff>
    </xdr:to>
    <xdr:graphicFrame>
      <xdr:nvGraphicFramePr>
        <xdr:cNvPr id="2" name="Chart 6"/>
        <xdr:cNvGraphicFramePr/>
      </xdr:nvGraphicFramePr>
      <xdr:xfrm>
        <a:off x="2628900" y="1409700"/>
        <a:ext cx="235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academic.pgcc.edu/psc/Excel_booklet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showGridLines="0" tabSelected="1" workbookViewId="0" topLeftCell="A1">
      <selection activeCell="J27" sqref="J27"/>
    </sheetView>
  </sheetViews>
  <sheetFormatPr defaultColWidth="9.00390625" defaultRowHeight="15"/>
  <sheetData>
    <row r="1" ht="15">
      <c r="A1" s="42" t="s">
        <v>62</v>
      </c>
    </row>
    <row r="4" ht="24">
      <c r="G4" s="43" t="s">
        <v>63</v>
      </c>
    </row>
    <row r="20" ht="16.5">
      <c r="B20" s="40" t="s">
        <v>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54"/>
  <sheetViews>
    <sheetView showGridLines="0" workbookViewId="0" topLeftCell="A1">
      <selection activeCell="K23" sqref="K23"/>
    </sheetView>
  </sheetViews>
  <sheetFormatPr defaultColWidth="9.00390625" defaultRowHeight="15"/>
  <sheetData>
    <row r="1" ht="18">
      <c r="A1" s="14" t="s">
        <v>23</v>
      </c>
    </row>
    <row r="3" spans="6:7" ht="15">
      <c r="F3">
        <f>VLOOKUP(G5,H28:J35,3)</f>
        <v>154</v>
      </c>
      <c r="G3">
        <f>IF(F5=2,1*F3/154,1*F7/154)</f>
        <v>1</v>
      </c>
    </row>
    <row r="5" spans="6:9" ht="15.75" customHeight="1">
      <c r="F5">
        <v>1</v>
      </c>
      <c r="G5" s="16">
        <v>1</v>
      </c>
      <c r="I5" s="21" t="s">
        <v>22</v>
      </c>
    </row>
    <row r="6" spans="9:10" ht="15">
      <c r="I6" s="12">
        <f>IF(F5=1,F7,F3)</f>
        <v>154</v>
      </c>
      <c r="J6" t="s">
        <v>21</v>
      </c>
    </row>
    <row r="7" spans="6:7" ht="15">
      <c r="F7">
        <f>VLOOKUP(G7,H38:J43,3)</f>
        <v>154</v>
      </c>
      <c r="G7" s="15">
        <v>2</v>
      </c>
    </row>
    <row r="11" spans="3:7" ht="15.75" thickBot="1">
      <c r="C11" s="19" t="s">
        <v>16</v>
      </c>
      <c r="G11" s="17" t="s">
        <v>24</v>
      </c>
    </row>
    <row r="12" spans="3:10" ht="27" customHeight="1" thickBot="1">
      <c r="C12" s="22" t="s">
        <v>33</v>
      </c>
      <c r="D12" s="13"/>
      <c r="E12" s="13"/>
      <c r="F12" s="13"/>
      <c r="G12" s="13"/>
      <c r="H12" s="13"/>
      <c r="I12" s="13"/>
      <c r="J12" s="13"/>
    </row>
    <row r="13" spans="2:10" ht="27" customHeight="1" thickBot="1">
      <c r="B13" s="18" t="s">
        <v>20</v>
      </c>
      <c r="C13" s="23" t="s">
        <v>32</v>
      </c>
      <c r="D13" s="22" t="s">
        <v>25</v>
      </c>
      <c r="E13" s="22" t="s">
        <v>26</v>
      </c>
      <c r="F13" s="22" t="s">
        <v>27</v>
      </c>
      <c r="G13" s="22" t="s">
        <v>28</v>
      </c>
      <c r="H13" s="22" t="s">
        <v>29</v>
      </c>
      <c r="I13" s="22" t="s">
        <v>30</v>
      </c>
      <c r="J13" s="22" t="s">
        <v>31</v>
      </c>
    </row>
    <row r="14" spans="3:10" ht="26.25" customHeight="1" thickBot="1">
      <c r="C14" s="22" t="s">
        <v>34</v>
      </c>
      <c r="D14" s="13"/>
      <c r="E14" s="13"/>
      <c r="F14" s="13"/>
      <c r="G14" s="13"/>
      <c r="H14" s="13"/>
      <c r="I14" s="13"/>
      <c r="J14" s="13"/>
    </row>
    <row r="15" spans="3:10" ht="27" customHeight="1" thickBot="1">
      <c r="C15" s="22" t="s">
        <v>35</v>
      </c>
      <c r="D15" s="13"/>
      <c r="E15" s="13"/>
      <c r="F15" s="13"/>
      <c r="G15" s="13"/>
      <c r="H15" s="13"/>
      <c r="I15" s="13"/>
      <c r="J15" s="13"/>
    </row>
    <row r="16" spans="3:10" ht="27" customHeight="1" thickBot="1">
      <c r="C16" s="22" t="s">
        <v>36</v>
      </c>
      <c r="D16" s="13"/>
      <c r="E16" s="13"/>
      <c r="F16" s="13"/>
      <c r="G16" s="13"/>
      <c r="H16" s="13"/>
      <c r="I16" s="13"/>
      <c r="J16" s="13"/>
    </row>
    <row r="17" spans="3:10" ht="15" customHeight="1">
      <c r="C17" s="20"/>
      <c r="D17" s="13"/>
      <c r="E17" s="13"/>
      <c r="F17" s="13"/>
      <c r="G17" s="13"/>
      <c r="H17" s="13"/>
      <c r="I17" s="13"/>
      <c r="J17" s="13"/>
    </row>
    <row r="18" ht="15">
      <c r="D18" s="24" t="s">
        <v>41</v>
      </c>
    </row>
    <row r="23" ht="15">
      <c r="J23" s="51" t="s">
        <v>98</v>
      </c>
    </row>
    <row r="24" ht="15">
      <c r="F24" t="s">
        <v>39</v>
      </c>
    </row>
    <row r="26" spans="1:10" ht="15">
      <c r="A26" t="s">
        <v>0</v>
      </c>
      <c r="H26" s="4"/>
      <c r="I26" s="4"/>
      <c r="J26" s="5" t="s">
        <v>17</v>
      </c>
    </row>
    <row r="27" spans="1:10" ht="15.75" thickBot="1">
      <c r="A27" s="1" t="s">
        <v>1</v>
      </c>
      <c r="B27" s="8" t="s">
        <v>2</v>
      </c>
      <c r="C27" s="8" t="s">
        <v>3</v>
      </c>
      <c r="D27" s="2" t="s">
        <v>2</v>
      </c>
      <c r="E27" s="2" t="s">
        <v>3</v>
      </c>
      <c r="H27" s="6"/>
      <c r="I27" s="6" t="s">
        <v>18</v>
      </c>
      <c r="J27" s="6" t="s">
        <v>19</v>
      </c>
    </row>
    <row r="28" spans="1:10" ht="15">
      <c r="A28" s="3">
        <v>0</v>
      </c>
      <c r="B28" s="9">
        <f aca="true" t="shared" si="0" ref="B28:B54">$G$3*COS(A28)</f>
        <v>1</v>
      </c>
      <c r="C28" s="9">
        <f aca="true" t="shared" si="1" ref="C28:C54">$G$3*SIN(A28)</f>
        <v>0</v>
      </c>
      <c r="D28" s="10">
        <v>1</v>
      </c>
      <c r="E28" s="10">
        <v>0</v>
      </c>
      <c r="H28" s="5">
        <v>1</v>
      </c>
      <c r="I28" s="5" t="s">
        <v>4</v>
      </c>
      <c r="J28" s="7">
        <v>154</v>
      </c>
    </row>
    <row r="29" spans="1:10" ht="15">
      <c r="A29" s="3">
        <v>0.25</v>
      </c>
      <c r="B29" s="9">
        <f t="shared" si="0"/>
        <v>0.9689124217106447</v>
      </c>
      <c r="C29" s="9">
        <f t="shared" si="1"/>
        <v>0.24740395925452294</v>
      </c>
      <c r="D29" s="10">
        <v>0.9689124217106447</v>
      </c>
      <c r="E29" s="10">
        <v>0.24740395925452294</v>
      </c>
      <c r="H29" s="5">
        <v>2</v>
      </c>
      <c r="I29" s="5" t="s">
        <v>5</v>
      </c>
      <c r="J29" s="7">
        <v>130</v>
      </c>
    </row>
    <row r="30" spans="1:10" ht="15">
      <c r="A30" s="3">
        <v>0.5</v>
      </c>
      <c r="B30" s="9">
        <f t="shared" si="0"/>
        <v>0.8775825618903728</v>
      </c>
      <c r="C30" s="9">
        <f t="shared" si="1"/>
        <v>0.479425538604203</v>
      </c>
      <c r="D30" s="10">
        <v>0.8775825618903728</v>
      </c>
      <c r="E30" s="10">
        <v>0.479425538604203</v>
      </c>
      <c r="H30" s="5">
        <v>3</v>
      </c>
      <c r="I30" s="5" t="s">
        <v>6</v>
      </c>
      <c r="J30" s="7">
        <v>118</v>
      </c>
    </row>
    <row r="31" spans="1:10" ht="15">
      <c r="A31" s="3">
        <v>0.75</v>
      </c>
      <c r="B31" s="9">
        <f t="shared" si="0"/>
        <v>0.7316888688738209</v>
      </c>
      <c r="C31" s="9">
        <f t="shared" si="1"/>
        <v>0.6816387600233341</v>
      </c>
      <c r="D31" s="10">
        <v>0.7316888688738209</v>
      </c>
      <c r="E31" s="10">
        <v>0.6816387600233341</v>
      </c>
      <c r="H31" s="5">
        <v>4</v>
      </c>
      <c r="I31" s="5" t="s">
        <v>7</v>
      </c>
      <c r="J31" s="7">
        <v>111</v>
      </c>
    </row>
    <row r="32" spans="1:10" ht="15">
      <c r="A32" s="3">
        <v>1</v>
      </c>
      <c r="B32" s="9">
        <f t="shared" si="0"/>
        <v>0.5403023058681398</v>
      </c>
      <c r="C32" s="9">
        <f t="shared" si="1"/>
        <v>0.8414709848078965</v>
      </c>
      <c r="D32" s="10">
        <v>0.5403023058681398</v>
      </c>
      <c r="E32" s="10">
        <v>0.8414709848078965</v>
      </c>
      <c r="H32" s="5">
        <v>5</v>
      </c>
      <c r="I32" s="5" t="s">
        <v>8</v>
      </c>
      <c r="J32" s="7">
        <v>106</v>
      </c>
    </row>
    <row r="33" spans="1:10" ht="15">
      <c r="A33" s="3">
        <v>1.25</v>
      </c>
      <c r="B33" s="9">
        <f t="shared" si="0"/>
        <v>0.3153223623952687</v>
      </c>
      <c r="C33" s="9">
        <f t="shared" si="1"/>
        <v>0.9489846193555862</v>
      </c>
      <c r="D33" s="10">
        <v>0.3153223623952687</v>
      </c>
      <c r="E33" s="10">
        <v>0.9489846193555862</v>
      </c>
      <c r="H33" s="5">
        <v>6</v>
      </c>
      <c r="I33" s="5" t="s">
        <v>9</v>
      </c>
      <c r="J33" s="7">
        <v>102</v>
      </c>
    </row>
    <row r="34" spans="1:10" ht="15">
      <c r="A34" s="3">
        <v>1.5</v>
      </c>
      <c r="B34" s="9">
        <f t="shared" si="0"/>
        <v>0.0707372016677029</v>
      </c>
      <c r="C34" s="9">
        <f t="shared" si="1"/>
        <v>0.9974949866040544</v>
      </c>
      <c r="D34" s="10">
        <v>0.0707372016677029</v>
      </c>
      <c r="E34" s="10">
        <v>0.9974949866040544</v>
      </c>
      <c r="H34" s="5">
        <v>7</v>
      </c>
      <c r="I34" s="5" t="s">
        <v>10</v>
      </c>
      <c r="J34" s="7">
        <v>99</v>
      </c>
    </row>
    <row r="35" spans="1:10" ht="15">
      <c r="A35" s="3">
        <v>1.75</v>
      </c>
      <c r="B35" s="9">
        <f t="shared" si="0"/>
        <v>-0.17824605564949209</v>
      </c>
      <c r="C35" s="9">
        <f t="shared" si="1"/>
        <v>0.9839859468739369</v>
      </c>
      <c r="D35" s="10">
        <v>-0.17824605564949209</v>
      </c>
      <c r="E35" s="10">
        <v>0.9839859468739369</v>
      </c>
      <c r="H35" s="5">
        <v>8</v>
      </c>
      <c r="I35" s="5" t="s">
        <v>11</v>
      </c>
      <c r="J35" s="7">
        <v>97</v>
      </c>
    </row>
    <row r="36" spans="1:5" ht="15">
      <c r="A36" s="3">
        <v>2</v>
      </c>
      <c r="B36" s="9">
        <f t="shared" si="0"/>
        <v>-0.4161468365471424</v>
      </c>
      <c r="C36" s="9">
        <f t="shared" si="1"/>
        <v>0.9092974268256817</v>
      </c>
      <c r="D36" s="10">
        <v>-0.4161468365471424</v>
      </c>
      <c r="E36" s="10">
        <v>0.9092974268256817</v>
      </c>
    </row>
    <row r="37" spans="1:5" ht="15">
      <c r="A37" s="3">
        <v>2.25</v>
      </c>
      <c r="B37" s="9">
        <f t="shared" si="0"/>
        <v>-0.6281736227227391</v>
      </c>
      <c r="C37" s="9">
        <f t="shared" si="1"/>
        <v>0.7780731968879212</v>
      </c>
      <c r="D37" s="10">
        <v>-0.6281736227227391</v>
      </c>
      <c r="E37" s="10">
        <v>0.7780731968879212</v>
      </c>
    </row>
    <row r="38" spans="1:10" ht="15">
      <c r="A38" s="3">
        <v>2.5</v>
      </c>
      <c r="B38" s="9">
        <f t="shared" si="0"/>
        <v>-0.8011436155469337</v>
      </c>
      <c r="C38" s="9">
        <f t="shared" si="1"/>
        <v>0.5984721441039565</v>
      </c>
      <c r="D38" s="10">
        <v>-0.8011436155469337</v>
      </c>
      <c r="E38" s="10">
        <v>0.5984721441039565</v>
      </c>
      <c r="H38" s="5">
        <v>1</v>
      </c>
      <c r="I38" s="3" t="s">
        <v>12</v>
      </c>
      <c r="J38" s="5">
        <v>134</v>
      </c>
    </row>
    <row r="39" spans="1:10" ht="15">
      <c r="A39" s="3">
        <v>2.75</v>
      </c>
      <c r="B39" s="9">
        <f t="shared" si="0"/>
        <v>-0.9243023786324636</v>
      </c>
      <c r="C39" s="9">
        <f t="shared" si="1"/>
        <v>0.38166099205233167</v>
      </c>
      <c r="D39" s="10">
        <v>-0.9243023786324636</v>
      </c>
      <c r="E39" s="10">
        <v>0.38166099205233167</v>
      </c>
      <c r="H39" s="5">
        <v>2</v>
      </c>
      <c r="I39" s="3" t="s">
        <v>4</v>
      </c>
      <c r="J39" s="7">
        <v>154</v>
      </c>
    </row>
    <row r="40" spans="1:10" ht="15">
      <c r="A40" s="3">
        <v>3</v>
      </c>
      <c r="B40" s="9">
        <f t="shared" si="0"/>
        <v>-0.9899924966004454</v>
      </c>
      <c r="C40" s="9">
        <f t="shared" si="1"/>
        <v>0.1411200080598672</v>
      </c>
      <c r="D40" s="10">
        <v>-0.9899924966004454</v>
      </c>
      <c r="E40" s="10">
        <v>0.1411200080598672</v>
      </c>
      <c r="H40" s="5">
        <v>3</v>
      </c>
      <c r="I40" s="3" t="s">
        <v>13</v>
      </c>
      <c r="J40" s="5">
        <v>196</v>
      </c>
    </row>
    <row r="41" spans="1:10" ht="15">
      <c r="A41" s="3">
        <v>3.25</v>
      </c>
      <c r="B41" s="9">
        <f t="shared" si="0"/>
        <v>-0.9941296760805463</v>
      </c>
      <c r="C41" s="9">
        <f t="shared" si="1"/>
        <v>-0.10819513453010837</v>
      </c>
      <c r="D41" s="10">
        <v>-0.9941296760805463</v>
      </c>
      <c r="E41" s="10">
        <v>-0.10819513453010837</v>
      </c>
      <c r="H41" s="5">
        <v>4</v>
      </c>
      <c r="I41" s="3" t="s">
        <v>14</v>
      </c>
      <c r="J41" s="5">
        <v>211</v>
      </c>
    </row>
    <row r="42" spans="1:10" ht="15">
      <c r="A42" s="3">
        <v>3.5</v>
      </c>
      <c r="B42" s="9">
        <f t="shared" si="0"/>
        <v>-0.9364566872907963</v>
      </c>
      <c r="C42" s="9">
        <f t="shared" si="1"/>
        <v>-0.35078322768961984</v>
      </c>
      <c r="D42" s="10">
        <v>-0.9364566872907963</v>
      </c>
      <c r="E42" s="10">
        <v>-0.35078322768961984</v>
      </c>
      <c r="H42" s="5">
        <v>5</v>
      </c>
      <c r="I42" s="3" t="s">
        <v>15</v>
      </c>
      <c r="J42" s="5">
        <v>225</v>
      </c>
    </row>
    <row r="43" spans="1:9" ht="15">
      <c r="A43" s="3">
        <v>3.75</v>
      </c>
      <c r="B43" s="9">
        <f t="shared" si="0"/>
        <v>-0.8205593573395608</v>
      </c>
      <c r="C43" s="9">
        <f t="shared" si="1"/>
        <v>-0.5715613187423437</v>
      </c>
      <c r="D43" s="10">
        <v>-0.8205593573395608</v>
      </c>
      <c r="E43" s="10">
        <v>-0.5715613187423437</v>
      </c>
      <c r="H43" s="5"/>
      <c r="I43" s="3"/>
    </row>
    <row r="44" spans="1:5" ht="15">
      <c r="A44" s="3">
        <v>4</v>
      </c>
      <c r="B44" s="9">
        <f t="shared" si="0"/>
        <v>-0.6536436208636119</v>
      </c>
      <c r="C44" s="9">
        <f t="shared" si="1"/>
        <v>-0.7568024953079282</v>
      </c>
      <c r="D44" s="10">
        <v>-0.6536436208636119</v>
      </c>
      <c r="E44" s="10">
        <v>-0.7568024953079282</v>
      </c>
    </row>
    <row r="45" spans="1:10" ht="15">
      <c r="A45" s="3">
        <v>4.25</v>
      </c>
      <c r="B45" s="9">
        <f t="shared" si="0"/>
        <v>-0.4460874899137928</v>
      </c>
      <c r="C45" s="9">
        <f t="shared" si="1"/>
        <v>-0.8949893582285835</v>
      </c>
      <c r="D45" s="10">
        <v>-0.4460874899137928</v>
      </c>
      <c r="E45" s="10">
        <v>-0.8949893582285835</v>
      </c>
      <c r="I45" s="3" t="s">
        <v>38</v>
      </c>
      <c r="J45" s="11" t="s">
        <v>37</v>
      </c>
    </row>
    <row r="46" spans="1:9" ht="15">
      <c r="A46" s="3">
        <v>4.5</v>
      </c>
      <c r="B46" s="9">
        <f t="shared" si="0"/>
        <v>-0.2107957994307797</v>
      </c>
      <c r="C46" s="9">
        <f t="shared" si="1"/>
        <v>-0.977530117665097</v>
      </c>
      <c r="D46" s="10">
        <v>-0.2107957994307797</v>
      </c>
      <c r="E46" s="10">
        <v>-0.977530117665097</v>
      </c>
      <c r="I46" s="3" t="s">
        <v>40</v>
      </c>
    </row>
    <row r="47" spans="1:5" ht="15">
      <c r="A47" s="3">
        <v>4.75</v>
      </c>
      <c r="B47" s="9">
        <f t="shared" si="0"/>
        <v>0.03760215288797655</v>
      </c>
      <c r="C47" s="9">
        <f t="shared" si="1"/>
        <v>-0.999292788975378</v>
      </c>
      <c r="D47" s="10">
        <v>0.03760215288797655</v>
      </c>
      <c r="E47" s="10">
        <v>-0.999292788975378</v>
      </c>
    </row>
    <row r="48" spans="1:5" ht="15">
      <c r="A48" s="3">
        <v>5</v>
      </c>
      <c r="B48" s="9">
        <f t="shared" si="0"/>
        <v>0.28366218546322625</v>
      </c>
      <c r="C48" s="9">
        <f t="shared" si="1"/>
        <v>-0.9589242746631385</v>
      </c>
      <c r="D48" s="10">
        <v>0.28366218546322625</v>
      </c>
      <c r="E48" s="10">
        <v>-0.9589242746631385</v>
      </c>
    </row>
    <row r="49" spans="1:5" ht="15">
      <c r="A49" s="3">
        <v>5.25</v>
      </c>
      <c r="B49" s="9">
        <f t="shared" si="0"/>
        <v>0.5120854772418407</v>
      </c>
      <c r="C49" s="9">
        <f t="shared" si="1"/>
        <v>-0.858934493426592</v>
      </c>
      <c r="D49" s="10">
        <v>0.5120854772418407</v>
      </c>
      <c r="E49" s="10">
        <v>-0.858934493426592</v>
      </c>
    </row>
    <row r="50" spans="1:5" ht="15">
      <c r="A50" s="3">
        <v>5.5</v>
      </c>
      <c r="B50" s="9">
        <f t="shared" si="0"/>
        <v>0.70866977429126</v>
      </c>
      <c r="C50" s="9">
        <f t="shared" si="1"/>
        <v>-0.7055403255703919</v>
      </c>
      <c r="D50" s="10">
        <v>0.70866977429126</v>
      </c>
      <c r="E50" s="10">
        <v>-0.7055403255703919</v>
      </c>
    </row>
    <row r="51" spans="1:5" ht="15">
      <c r="A51" s="3">
        <v>5.75</v>
      </c>
      <c r="B51" s="9">
        <f t="shared" si="0"/>
        <v>0.8611924171615208</v>
      </c>
      <c r="C51" s="9">
        <f t="shared" si="1"/>
        <v>-0.5082790774992584</v>
      </c>
      <c r="D51" s="10">
        <v>0.8611924171615208</v>
      </c>
      <c r="E51" s="10">
        <v>-0.5082790774992584</v>
      </c>
    </row>
    <row r="52" spans="1:5" ht="15">
      <c r="A52" s="3">
        <v>6</v>
      </c>
      <c r="B52" s="9">
        <f t="shared" si="0"/>
        <v>0.960170286650366</v>
      </c>
      <c r="C52" s="9">
        <f t="shared" si="1"/>
        <v>-0.27941549819892586</v>
      </c>
      <c r="D52" s="10">
        <v>0.960170286650366</v>
      </c>
      <c r="E52" s="10">
        <v>-0.27941549819892586</v>
      </c>
    </row>
    <row r="53" spans="1:5" ht="15">
      <c r="A53" s="3">
        <v>6.25</v>
      </c>
      <c r="B53" s="9">
        <f t="shared" si="0"/>
        <v>0.9994494182244994</v>
      </c>
      <c r="C53" s="9">
        <f t="shared" si="1"/>
        <v>-0.03317921654755682</v>
      </c>
      <c r="D53" s="10">
        <v>0.9994494182244994</v>
      </c>
      <c r="E53" s="10">
        <v>-0.03317921654755682</v>
      </c>
    </row>
    <row r="54" spans="1:5" ht="15">
      <c r="A54" s="3">
        <v>6.5</v>
      </c>
      <c r="B54" s="9">
        <f t="shared" si="0"/>
        <v>0.9765876257280235</v>
      </c>
      <c r="C54" s="9">
        <f t="shared" si="1"/>
        <v>0.21511998808781552</v>
      </c>
      <c r="D54" s="10">
        <v>0.9765876257280235</v>
      </c>
      <c r="E54" s="10">
        <v>0.21511998808781552</v>
      </c>
    </row>
  </sheetData>
  <conditionalFormatting sqref="C12">
    <cfRule type="expression" priority="1" dxfId="0" stopIfTrue="1">
      <formula>$G$7=1</formula>
    </cfRule>
  </conditionalFormatting>
  <conditionalFormatting sqref="C14">
    <cfRule type="expression" priority="2" dxfId="0" stopIfTrue="1">
      <formula>$G$7=3</formula>
    </cfRule>
  </conditionalFormatting>
  <conditionalFormatting sqref="C15">
    <cfRule type="expression" priority="3" dxfId="0" stopIfTrue="1">
      <formula>$G$7=4</formula>
    </cfRule>
  </conditionalFormatting>
  <conditionalFormatting sqref="C16">
    <cfRule type="expression" priority="4" dxfId="0" stopIfTrue="1">
      <formula>$G$7=5</formula>
    </cfRule>
  </conditionalFormatting>
  <conditionalFormatting sqref="C17">
    <cfRule type="expression" priority="5" dxfId="0" stopIfTrue="1">
      <formula>$G$7=6</formula>
    </cfRule>
  </conditionalFormatting>
  <conditionalFormatting sqref="C13">
    <cfRule type="expression" priority="6" dxfId="0" stopIfTrue="1">
      <formula>AND($G$7=2,$F$5=1)</formula>
    </cfRule>
    <cfRule type="expression" priority="7" dxfId="1" stopIfTrue="1">
      <formula>AND($F$5=2,$G$5=1)</formula>
    </cfRule>
  </conditionalFormatting>
  <conditionalFormatting sqref="D13">
    <cfRule type="expression" priority="8" dxfId="1" stopIfTrue="1">
      <formula>$G$5=2</formula>
    </cfRule>
  </conditionalFormatting>
  <conditionalFormatting sqref="E13">
    <cfRule type="expression" priority="9" dxfId="1" stopIfTrue="1">
      <formula>$G$5=3</formula>
    </cfRule>
  </conditionalFormatting>
  <conditionalFormatting sqref="F13">
    <cfRule type="expression" priority="10" dxfId="1" stopIfTrue="1">
      <formula>$G$5=4</formula>
    </cfRule>
  </conditionalFormatting>
  <conditionalFormatting sqref="G13">
    <cfRule type="expression" priority="11" dxfId="1" stopIfTrue="1">
      <formula>$G$5=5</formula>
    </cfRule>
  </conditionalFormatting>
  <conditionalFormatting sqref="H13">
    <cfRule type="expression" priority="12" dxfId="1" stopIfTrue="1">
      <formula>$G$5=6</formula>
    </cfRule>
  </conditionalFormatting>
  <conditionalFormatting sqref="I13">
    <cfRule type="expression" priority="13" dxfId="1" stopIfTrue="1">
      <formula>$G$5=7</formula>
    </cfRule>
  </conditionalFormatting>
  <conditionalFormatting sqref="J13">
    <cfRule type="expression" priority="14" dxfId="1" stopIfTrue="1">
      <formula>$G$5=8</formula>
    </cfRule>
  </conditionalFormatting>
  <hyperlinks>
    <hyperlink ref="J23" r:id="rId1" display="Sinex 2008"/>
    <hyperlink ref="J45" r:id="rId2" display="Webelements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57"/>
  <sheetViews>
    <sheetView showGridLines="0" workbookViewId="0" topLeftCell="A1">
      <selection activeCell="R26" sqref="R26"/>
    </sheetView>
  </sheetViews>
  <sheetFormatPr defaultColWidth="9.00390625" defaultRowHeight="15"/>
  <cols>
    <col min="2" max="2" width="2.125" style="0" customWidth="1"/>
    <col min="3" max="4" width="1.37890625" style="0" customWidth="1"/>
    <col min="5" max="5" width="6.125" style="0" customWidth="1"/>
    <col min="8" max="8" width="6.875" style="0" customWidth="1"/>
    <col min="9" max="9" width="1.625" style="0" customWidth="1"/>
    <col min="10" max="10" width="6.25390625" style="0" customWidth="1"/>
    <col min="11" max="11" width="2.75390625" style="0" customWidth="1"/>
    <col min="12" max="13" width="1.4921875" style="0" customWidth="1"/>
    <col min="14" max="14" width="7.875" style="0" customWidth="1"/>
  </cols>
  <sheetData>
    <row r="1" ht="18">
      <c r="A1" s="31" t="s">
        <v>47</v>
      </c>
    </row>
    <row r="2" ht="15">
      <c r="H2" s="38" t="s">
        <v>53</v>
      </c>
    </row>
    <row r="3" ht="15">
      <c r="J3" s="37"/>
    </row>
    <row r="4" spans="6:17" ht="15">
      <c r="F4" s="17" t="s">
        <v>46</v>
      </c>
      <c r="I4" s="36">
        <f>IF(O5&gt;0,"anion",IF(O5&lt;0,"cation",""))</f>
      </c>
      <c r="O4" s="27" t="s">
        <v>42</v>
      </c>
      <c r="Q4" t="s">
        <v>43</v>
      </c>
    </row>
    <row r="5" spans="2:16" ht="18.75">
      <c r="B5" s="30">
        <f>IF($O$5=1,"1",IF($O$5=2,"2",IF($O$5=3,"3","")))</f>
      </c>
      <c r="C5" s="28">
        <f>IF($O$5&gt;0,"e","")</f>
      </c>
      <c r="D5" s="29">
        <f>IF($O$5&gt;0,"-","")</f>
      </c>
      <c r="E5" s="28">
        <f>IF(O5&gt;0,"+","")</f>
      </c>
      <c r="F5" s="33" t="s">
        <v>45</v>
      </c>
      <c r="G5" s="13"/>
      <c r="H5" s="34">
        <f>IF(O5&lt;&gt;0,"X","")</f>
      </c>
      <c r="I5" s="35">
        <f>IF($O$5=-1,"1+",IF($O$5=-2,"2+",IF($O$5=-3,"3+",IF($O$5=1,"1-",IF($O$5=2,"2-",IF($O$5=3,"3-",""))))))</f>
      </c>
      <c r="J5" s="28">
        <f>IF(O5&lt;0,"+","")</f>
      </c>
      <c r="K5" s="30">
        <f>IF($O$5=-1,"1",IF($O$5=-2,"2",IF($O$5=-3,"3","")))</f>
      </c>
      <c r="L5" s="28">
        <f>IF($O$5&lt;0,"e","")</f>
      </c>
      <c r="M5" s="29">
        <f>IF($O$5&lt;0,"-","")</f>
      </c>
      <c r="O5" s="12">
        <f>P5-3</f>
        <v>0</v>
      </c>
      <c r="P5" s="26">
        <v>3</v>
      </c>
    </row>
    <row r="6" ht="15">
      <c r="Q6" t="s">
        <v>44</v>
      </c>
    </row>
    <row r="9" ht="15">
      <c r="P9" s="24" t="s">
        <v>48</v>
      </c>
    </row>
    <row r="10" ht="15">
      <c r="J10">
        <f>IF(O5=-1,0.7,IF(O5=-2,0.6,IF(O5=-3,0.5,IF(O5=1,1.5,IF(O5=2,1.75,IF(O5=3,1.9,1))))))</f>
        <v>1</v>
      </c>
    </row>
    <row r="11" spans="10:16" ht="15">
      <c r="J11" s="10" t="s">
        <v>50</v>
      </c>
      <c r="P11" s="24" t="s">
        <v>93</v>
      </c>
    </row>
    <row r="12" spans="10:16" ht="15">
      <c r="J12" s="10" t="s">
        <v>51</v>
      </c>
      <c r="P12" s="24" t="s">
        <v>94</v>
      </c>
    </row>
    <row r="13" spans="6:18" ht="15" customHeight="1">
      <c r="F13" s="50">
        <f>IF(O5&gt;0,"ANION",IF(O5&lt;0,"CATION",""))</f>
      </c>
      <c r="J13" s="10" t="s">
        <v>52</v>
      </c>
      <c r="P13" s="24"/>
      <c r="R13" s="25"/>
    </row>
    <row r="14" ht="15">
      <c r="P14" s="24" t="s">
        <v>95</v>
      </c>
    </row>
    <row r="15" ht="15">
      <c r="P15" s="24" t="s">
        <v>94</v>
      </c>
    </row>
    <row r="17" ht="15">
      <c r="P17" s="24" t="s">
        <v>97</v>
      </c>
    </row>
    <row r="18" ht="15">
      <c r="P18" s="24" t="s">
        <v>96</v>
      </c>
    </row>
    <row r="20" ht="15">
      <c r="J20" s="17" t="s">
        <v>49</v>
      </c>
    </row>
    <row r="21" ht="15">
      <c r="J21" s="9">
        <f>IF(O5&lt;&gt;0,"Blue circle is the ion.","")</f>
      </c>
    </row>
    <row r="26" ht="15">
      <c r="Q26" s="51" t="s">
        <v>98</v>
      </c>
    </row>
    <row r="29" ht="15">
      <c r="E29" t="s">
        <v>0</v>
      </c>
    </row>
    <row r="30" spans="5:15" ht="15">
      <c r="E30" s="1" t="s">
        <v>1</v>
      </c>
      <c r="F30" s="8" t="s">
        <v>2</v>
      </c>
      <c r="G30" s="8" t="s">
        <v>3</v>
      </c>
      <c r="H30" s="32"/>
      <c r="I30" s="32"/>
      <c r="N30" s="2" t="s">
        <v>2</v>
      </c>
      <c r="O30" s="2" t="s">
        <v>3</v>
      </c>
    </row>
    <row r="31" spans="5:15" ht="15">
      <c r="E31" s="3">
        <v>0</v>
      </c>
      <c r="F31" s="9">
        <f>$J$10*COS(E31)</f>
        <v>1</v>
      </c>
      <c r="G31" s="9">
        <f>$J$10*SIN(E31)</f>
        <v>0</v>
      </c>
      <c r="H31" s="10"/>
      <c r="I31" s="10"/>
      <c r="N31" s="17">
        <v>1</v>
      </c>
      <c r="O31" s="17">
        <v>0</v>
      </c>
    </row>
    <row r="32" spans="5:15" ht="15">
      <c r="E32" s="3">
        <v>0.25</v>
      </c>
      <c r="F32" s="9">
        <f aca="true" t="shared" si="0" ref="F32:F57">$J$10*COS(E32)</f>
        <v>0.9689124217106447</v>
      </c>
      <c r="G32" s="9">
        <f aca="true" t="shared" si="1" ref="G32:G57">$J$10*SIN(E32)</f>
        <v>0.24740395925452294</v>
      </c>
      <c r="H32" s="10"/>
      <c r="I32" s="10"/>
      <c r="N32" s="17">
        <v>0.9689124217106447</v>
      </c>
      <c r="O32" s="17">
        <v>0.24740395925452294</v>
      </c>
    </row>
    <row r="33" spans="5:15" ht="15">
      <c r="E33" s="3">
        <v>0.5</v>
      </c>
      <c r="F33" s="9">
        <f t="shared" si="0"/>
        <v>0.8775825618903728</v>
      </c>
      <c r="G33" s="9">
        <f t="shared" si="1"/>
        <v>0.479425538604203</v>
      </c>
      <c r="H33" s="10"/>
      <c r="I33" s="10"/>
      <c r="N33" s="17">
        <v>0.8775825618903728</v>
      </c>
      <c r="O33" s="17">
        <v>0.479425538604203</v>
      </c>
    </row>
    <row r="34" spans="5:15" ht="15">
      <c r="E34" s="3">
        <v>0.75</v>
      </c>
      <c r="F34" s="9">
        <f t="shared" si="0"/>
        <v>0.7316888688738209</v>
      </c>
      <c r="G34" s="9">
        <f t="shared" si="1"/>
        <v>0.6816387600233341</v>
      </c>
      <c r="H34" s="10"/>
      <c r="I34" s="10"/>
      <c r="N34" s="17">
        <v>0.7316888688738209</v>
      </c>
      <c r="O34" s="17">
        <v>0.6816387600233341</v>
      </c>
    </row>
    <row r="35" spans="5:15" ht="15">
      <c r="E35" s="3">
        <v>1</v>
      </c>
      <c r="F35" s="9">
        <f t="shared" si="0"/>
        <v>0.5403023058681398</v>
      </c>
      <c r="G35" s="9">
        <f t="shared" si="1"/>
        <v>0.8414709848078965</v>
      </c>
      <c r="H35" s="10"/>
      <c r="I35" s="10"/>
      <c r="N35" s="17">
        <v>0.5403023058681398</v>
      </c>
      <c r="O35" s="17">
        <v>0.8414709848078965</v>
      </c>
    </row>
    <row r="36" spans="5:15" ht="15">
      <c r="E36" s="3">
        <v>1.25</v>
      </c>
      <c r="F36" s="9">
        <f t="shared" si="0"/>
        <v>0.3153223623952687</v>
      </c>
      <c r="G36" s="9">
        <f t="shared" si="1"/>
        <v>0.9489846193555862</v>
      </c>
      <c r="H36" s="10"/>
      <c r="I36" s="10"/>
      <c r="N36" s="17">
        <v>0.3153223623952687</v>
      </c>
      <c r="O36" s="17">
        <v>0.9489846193555862</v>
      </c>
    </row>
    <row r="37" spans="5:15" ht="15">
      <c r="E37" s="3">
        <v>1.5</v>
      </c>
      <c r="F37" s="9">
        <f t="shared" si="0"/>
        <v>0.0707372016677029</v>
      </c>
      <c r="G37" s="9">
        <f t="shared" si="1"/>
        <v>0.9974949866040544</v>
      </c>
      <c r="H37" s="10"/>
      <c r="I37" s="10"/>
      <c r="N37" s="17">
        <v>0.0707372016677029</v>
      </c>
      <c r="O37" s="17">
        <v>0.9974949866040544</v>
      </c>
    </row>
    <row r="38" spans="5:15" ht="15">
      <c r="E38" s="3">
        <v>1.75</v>
      </c>
      <c r="F38" s="9">
        <f t="shared" si="0"/>
        <v>-0.17824605564949209</v>
      </c>
      <c r="G38" s="9">
        <f t="shared" si="1"/>
        <v>0.9839859468739369</v>
      </c>
      <c r="H38" s="10"/>
      <c r="I38" s="10"/>
      <c r="N38" s="17">
        <v>-0.17824605564949209</v>
      </c>
      <c r="O38" s="17">
        <v>0.9839859468739369</v>
      </c>
    </row>
    <row r="39" spans="5:15" ht="15">
      <c r="E39" s="3">
        <v>2</v>
      </c>
      <c r="F39" s="9">
        <f t="shared" si="0"/>
        <v>-0.4161468365471424</v>
      </c>
      <c r="G39" s="9">
        <f t="shared" si="1"/>
        <v>0.9092974268256817</v>
      </c>
      <c r="H39" s="10"/>
      <c r="I39" s="10"/>
      <c r="N39" s="17">
        <v>-0.4161468365471424</v>
      </c>
      <c r="O39" s="17">
        <v>0.9092974268256817</v>
      </c>
    </row>
    <row r="40" spans="5:15" ht="15">
      <c r="E40" s="3">
        <v>2.25</v>
      </c>
      <c r="F40" s="9">
        <f t="shared" si="0"/>
        <v>-0.6281736227227391</v>
      </c>
      <c r="G40" s="9">
        <f t="shared" si="1"/>
        <v>0.7780731968879212</v>
      </c>
      <c r="H40" s="10"/>
      <c r="I40" s="10"/>
      <c r="N40" s="17">
        <v>-0.6281736227227391</v>
      </c>
      <c r="O40" s="17">
        <v>0.7780731968879212</v>
      </c>
    </row>
    <row r="41" spans="5:15" ht="15">
      <c r="E41" s="3">
        <v>2.5</v>
      </c>
      <c r="F41" s="9">
        <f t="shared" si="0"/>
        <v>-0.8011436155469337</v>
      </c>
      <c r="G41" s="9">
        <f t="shared" si="1"/>
        <v>0.5984721441039565</v>
      </c>
      <c r="H41" s="10"/>
      <c r="I41" s="10"/>
      <c r="N41" s="17">
        <v>-0.8011436155469337</v>
      </c>
      <c r="O41" s="17">
        <v>0.5984721441039565</v>
      </c>
    </row>
    <row r="42" spans="5:15" ht="15">
      <c r="E42" s="3">
        <v>2.75</v>
      </c>
      <c r="F42" s="9">
        <f t="shared" si="0"/>
        <v>-0.9243023786324636</v>
      </c>
      <c r="G42" s="9">
        <f t="shared" si="1"/>
        <v>0.38166099205233167</v>
      </c>
      <c r="H42" s="10"/>
      <c r="I42" s="10"/>
      <c r="N42" s="17">
        <v>-0.9243023786324636</v>
      </c>
      <c r="O42" s="17">
        <v>0.38166099205233167</v>
      </c>
    </row>
    <row r="43" spans="5:15" ht="15">
      <c r="E43" s="3">
        <v>3</v>
      </c>
      <c r="F43" s="9">
        <f t="shared" si="0"/>
        <v>-0.9899924966004454</v>
      </c>
      <c r="G43" s="9">
        <f t="shared" si="1"/>
        <v>0.1411200080598672</v>
      </c>
      <c r="H43" s="10"/>
      <c r="I43" s="10"/>
      <c r="N43" s="17">
        <v>-0.9899924966004454</v>
      </c>
      <c r="O43" s="17">
        <v>0.1411200080598672</v>
      </c>
    </row>
    <row r="44" spans="5:15" ht="15">
      <c r="E44" s="3">
        <v>3.25</v>
      </c>
      <c r="F44" s="9">
        <f t="shared" si="0"/>
        <v>-0.9941296760805463</v>
      </c>
      <c r="G44" s="9">
        <f t="shared" si="1"/>
        <v>-0.10819513453010837</v>
      </c>
      <c r="H44" s="10"/>
      <c r="I44" s="10"/>
      <c r="N44" s="17">
        <v>-0.9941296760805463</v>
      </c>
      <c r="O44" s="17">
        <v>-0.10819513453010837</v>
      </c>
    </row>
    <row r="45" spans="5:15" ht="15">
      <c r="E45" s="3">
        <v>3.5</v>
      </c>
      <c r="F45" s="9">
        <f t="shared" si="0"/>
        <v>-0.9364566872907963</v>
      </c>
      <c r="G45" s="9">
        <f t="shared" si="1"/>
        <v>-0.35078322768961984</v>
      </c>
      <c r="H45" s="10"/>
      <c r="I45" s="10"/>
      <c r="N45" s="17">
        <v>-0.9364566872907963</v>
      </c>
      <c r="O45" s="17">
        <v>-0.35078322768961984</v>
      </c>
    </row>
    <row r="46" spans="5:15" ht="15">
      <c r="E46" s="3">
        <v>3.75</v>
      </c>
      <c r="F46" s="9">
        <f t="shared" si="0"/>
        <v>-0.8205593573395608</v>
      </c>
      <c r="G46" s="9">
        <f t="shared" si="1"/>
        <v>-0.5715613187423437</v>
      </c>
      <c r="H46" s="10"/>
      <c r="I46" s="10"/>
      <c r="N46" s="17">
        <v>-0.8205593573395608</v>
      </c>
      <c r="O46" s="17">
        <v>-0.5715613187423437</v>
      </c>
    </row>
    <row r="47" spans="5:15" ht="15">
      <c r="E47" s="3">
        <v>4</v>
      </c>
      <c r="F47" s="9">
        <f t="shared" si="0"/>
        <v>-0.6536436208636119</v>
      </c>
      <c r="G47" s="9">
        <f t="shared" si="1"/>
        <v>-0.7568024953079282</v>
      </c>
      <c r="H47" s="10"/>
      <c r="I47" s="10"/>
      <c r="N47" s="17">
        <v>-0.6536436208636119</v>
      </c>
      <c r="O47" s="17">
        <v>-0.7568024953079282</v>
      </c>
    </row>
    <row r="48" spans="5:15" ht="15">
      <c r="E48" s="3">
        <v>4.25</v>
      </c>
      <c r="F48" s="9">
        <f t="shared" si="0"/>
        <v>-0.4460874899137928</v>
      </c>
      <c r="G48" s="9">
        <f t="shared" si="1"/>
        <v>-0.8949893582285835</v>
      </c>
      <c r="H48" s="10"/>
      <c r="I48" s="10"/>
      <c r="N48" s="17">
        <v>-0.4460874899137928</v>
      </c>
      <c r="O48" s="17">
        <v>-0.8949893582285835</v>
      </c>
    </row>
    <row r="49" spans="5:15" ht="15">
      <c r="E49" s="3">
        <v>4.5</v>
      </c>
      <c r="F49" s="9">
        <f t="shared" si="0"/>
        <v>-0.2107957994307797</v>
      </c>
      <c r="G49" s="9">
        <f t="shared" si="1"/>
        <v>-0.977530117665097</v>
      </c>
      <c r="H49" s="10"/>
      <c r="I49" s="10"/>
      <c r="N49" s="17">
        <v>-0.2107957994307797</v>
      </c>
      <c r="O49" s="17">
        <v>-0.977530117665097</v>
      </c>
    </row>
    <row r="50" spans="5:15" ht="15">
      <c r="E50" s="3">
        <v>4.75</v>
      </c>
      <c r="F50" s="9">
        <f t="shared" si="0"/>
        <v>0.03760215288797655</v>
      </c>
      <c r="G50" s="9">
        <f t="shared" si="1"/>
        <v>-0.999292788975378</v>
      </c>
      <c r="H50" s="10"/>
      <c r="I50" s="10"/>
      <c r="N50" s="17">
        <v>0.03760215288797655</v>
      </c>
      <c r="O50" s="17">
        <v>-0.999292788975378</v>
      </c>
    </row>
    <row r="51" spans="5:15" ht="15">
      <c r="E51" s="3">
        <v>5</v>
      </c>
      <c r="F51" s="9">
        <f t="shared" si="0"/>
        <v>0.28366218546322625</v>
      </c>
      <c r="G51" s="9">
        <f t="shared" si="1"/>
        <v>-0.9589242746631385</v>
      </c>
      <c r="H51" s="10"/>
      <c r="I51" s="10"/>
      <c r="N51" s="17">
        <v>0.28366218546322625</v>
      </c>
      <c r="O51" s="17">
        <v>-0.9589242746631385</v>
      </c>
    </row>
    <row r="52" spans="5:15" ht="15">
      <c r="E52" s="3">
        <v>5.25</v>
      </c>
      <c r="F52" s="9">
        <f t="shared" si="0"/>
        <v>0.5120854772418407</v>
      </c>
      <c r="G52" s="9">
        <f t="shared" si="1"/>
        <v>-0.858934493426592</v>
      </c>
      <c r="H52" s="10"/>
      <c r="I52" s="10"/>
      <c r="N52" s="17">
        <v>0.5120854772418407</v>
      </c>
      <c r="O52" s="17">
        <v>-0.858934493426592</v>
      </c>
    </row>
    <row r="53" spans="5:15" ht="15">
      <c r="E53" s="3">
        <v>5.5</v>
      </c>
      <c r="F53" s="9">
        <f t="shared" si="0"/>
        <v>0.70866977429126</v>
      </c>
      <c r="G53" s="9">
        <f t="shared" si="1"/>
        <v>-0.7055403255703919</v>
      </c>
      <c r="H53" s="10"/>
      <c r="I53" s="10"/>
      <c r="N53" s="17">
        <v>0.70866977429126</v>
      </c>
      <c r="O53" s="17">
        <v>-0.7055403255703919</v>
      </c>
    </row>
    <row r="54" spans="5:15" ht="15">
      <c r="E54" s="3">
        <v>5.75</v>
      </c>
      <c r="F54" s="9">
        <f t="shared" si="0"/>
        <v>0.8611924171615208</v>
      </c>
      <c r="G54" s="9">
        <f t="shared" si="1"/>
        <v>-0.5082790774992584</v>
      </c>
      <c r="H54" s="10"/>
      <c r="I54" s="10"/>
      <c r="N54" s="17">
        <v>0.8611924171615208</v>
      </c>
      <c r="O54" s="17">
        <v>-0.5082790774992584</v>
      </c>
    </row>
    <row r="55" spans="5:15" ht="15">
      <c r="E55" s="3">
        <v>6</v>
      </c>
      <c r="F55" s="9">
        <f t="shared" si="0"/>
        <v>0.960170286650366</v>
      </c>
      <c r="G55" s="9">
        <f t="shared" si="1"/>
        <v>-0.27941549819892586</v>
      </c>
      <c r="H55" s="10"/>
      <c r="I55" s="10"/>
      <c r="N55" s="17">
        <v>0.960170286650366</v>
      </c>
      <c r="O55" s="17">
        <v>-0.27941549819892586</v>
      </c>
    </row>
    <row r="56" spans="5:15" ht="15">
      <c r="E56" s="3">
        <v>6.25</v>
      </c>
      <c r="F56" s="9">
        <f t="shared" si="0"/>
        <v>0.9994494182244994</v>
      </c>
      <c r="G56" s="9">
        <f t="shared" si="1"/>
        <v>-0.03317921654755682</v>
      </c>
      <c r="H56" s="10"/>
      <c r="I56" s="10"/>
      <c r="N56" s="17">
        <v>0.9994494182244994</v>
      </c>
      <c r="O56" s="17">
        <v>-0.03317921654755682</v>
      </c>
    </row>
    <row r="57" spans="5:15" ht="15">
      <c r="E57" s="3">
        <v>6.5</v>
      </c>
      <c r="F57" s="9">
        <f t="shared" si="0"/>
        <v>0.9765876257280235</v>
      </c>
      <c r="G57" s="9">
        <f t="shared" si="1"/>
        <v>0.21511998808781552</v>
      </c>
      <c r="H57" s="10"/>
      <c r="I57" s="10"/>
      <c r="N57" s="17">
        <v>0.9765876257280235</v>
      </c>
      <c r="O57" s="17">
        <v>0.21511998808781552</v>
      </c>
    </row>
  </sheetData>
  <hyperlinks>
    <hyperlink ref="Q26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workbookViewId="0" topLeftCell="A1">
      <selection activeCell="K27" sqref="K27"/>
    </sheetView>
  </sheetViews>
  <sheetFormatPr defaultColWidth="9.00390625" defaultRowHeight="15"/>
  <cols>
    <col min="9" max="9" width="9.00390625" style="3" customWidth="1"/>
  </cols>
  <sheetData>
    <row r="1" ht="18">
      <c r="A1" s="41" t="s">
        <v>85</v>
      </c>
    </row>
    <row r="2" ht="15">
      <c r="K2" s="48" t="s">
        <v>88</v>
      </c>
    </row>
    <row r="3" spans="1:11" ht="15">
      <c r="A3" s="3"/>
      <c r="B3" s="3"/>
      <c r="C3" s="3" t="s">
        <v>17</v>
      </c>
      <c r="D3" s="3"/>
      <c r="E3" s="3" t="s">
        <v>54</v>
      </c>
      <c r="F3" s="3" t="s">
        <v>59</v>
      </c>
      <c r="G3" s="3"/>
      <c r="H3" s="3" t="s">
        <v>54</v>
      </c>
      <c r="I3" s="3" t="s">
        <v>59</v>
      </c>
      <c r="K3" s="37" t="s">
        <v>78</v>
      </c>
    </row>
    <row r="4" spans="1:11" ht="15">
      <c r="A4" s="39" t="s">
        <v>55</v>
      </c>
      <c r="B4" s="39" t="s">
        <v>18</v>
      </c>
      <c r="C4" s="39" t="s">
        <v>84</v>
      </c>
      <c r="D4" s="39" t="s">
        <v>56</v>
      </c>
      <c r="E4" s="39" t="s">
        <v>84</v>
      </c>
      <c r="F4" s="39" t="s">
        <v>58</v>
      </c>
      <c r="G4" s="39" t="s">
        <v>57</v>
      </c>
      <c r="H4" s="39" t="s">
        <v>84</v>
      </c>
      <c r="I4" s="39" t="s">
        <v>58</v>
      </c>
      <c r="K4" s="47" t="s">
        <v>79</v>
      </c>
    </row>
    <row r="5" spans="1:11" ht="16.5">
      <c r="A5" s="3">
        <v>1</v>
      </c>
      <c r="B5" s="9" t="s">
        <v>4</v>
      </c>
      <c r="C5" s="9">
        <v>154</v>
      </c>
      <c r="D5" s="17" t="s">
        <v>64</v>
      </c>
      <c r="E5" s="17">
        <v>116</v>
      </c>
      <c r="F5" s="45"/>
      <c r="G5" s="44" t="s">
        <v>76</v>
      </c>
      <c r="H5" s="44">
        <v>276</v>
      </c>
      <c r="I5" s="46"/>
      <c r="K5" s="37" t="s">
        <v>80</v>
      </c>
    </row>
    <row r="6" spans="1:11" ht="16.5">
      <c r="A6" s="3">
        <v>2</v>
      </c>
      <c r="B6" s="9" t="s">
        <v>5</v>
      </c>
      <c r="C6" s="9">
        <v>130</v>
      </c>
      <c r="D6" s="17" t="s">
        <v>65</v>
      </c>
      <c r="E6" s="17">
        <v>86</v>
      </c>
      <c r="F6" s="45"/>
      <c r="G6" s="44"/>
      <c r="H6" s="44"/>
      <c r="I6" s="46"/>
      <c r="K6" s="37" t="s">
        <v>81</v>
      </c>
    </row>
    <row r="7" spans="1:9" ht="16.5">
      <c r="A7" s="3">
        <v>3</v>
      </c>
      <c r="B7" s="9" t="s">
        <v>6</v>
      </c>
      <c r="C7" s="9">
        <v>118</v>
      </c>
      <c r="D7" s="17" t="s">
        <v>66</v>
      </c>
      <c r="E7" s="17">
        <v>68</v>
      </c>
      <c r="F7" s="45"/>
      <c r="G7" s="44"/>
      <c r="H7" s="44"/>
      <c r="I7" s="46"/>
    </row>
    <row r="8" spans="1:11" ht="16.5">
      <c r="A8" s="3">
        <v>4</v>
      </c>
      <c r="B8" s="9" t="s">
        <v>7</v>
      </c>
      <c r="C8" s="9">
        <v>111</v>
      </c>
      <c r="D8" s="17" t="s">
        <v>67</v>
      </c>
      <c r="E8" s="17">
        <v>54</v>
      </c>
      <c r="F8" s="45"/>
      <c r="G8" s="44"/>
      <c r="H8" s="44"/>
      <c r="I8" s="46"/>
      <c r="K8" s="37" t="s">
        <v>60</v>
      </c>
    </row>
    <row r="9" spans="1:11" ht="16.5">
      <c r="A9" s="3">
        <v>5</v>
      </c>
      <c r="B9" s="9" t="s">
        <v>8</v>
      </c>
      <c r="C9" s="9">
        <v>106</v>
      </c>
      <c r="D9" s="17" t="s">
        <v>68</v>
      </c>
      <c r="E9" s="17">
        <v>52</v>
      </c>
      <c r="F9" s="45"/>
      <c r="G9" s="44" t="s">
        <v>69</v>
      </c>
      <c r="H9" s="44">
        <v>200</v>
      </c>
      <c r="I9" s="46"/>
      <c r="K9" s="37" t="s">
        <v>61</v>
      </c>
    </row>
    <row r="10" spans="1:11" ht="16.5">
      <c r="A10" s="3">
        <v>6</v>
      </c>
      <c r="B10" s="9" t="s">
        <v>9</v>
      </c>
      <c r="C10" s="9">
        <v>102</v>
      </c>
      <c r="D10" s="17" t="s">
        <v>74</v>
      </c>
      <c r="E10" s="17">
        <v>43</v>
      </c>
      <c r="F10" s="45"/>
      <c r="G10" s="44" t="s">
        <v>70</v>
      </c>
      <c r="H10" s="44">
        <v>170</v>
      </c>
      <c r="I10" s="46"/>
      <c r="K10" s="37" t="s">
        <v>82</v>
      </c>
    </row>
    <row r="11" spans="1:11" ht="16.5">
      <c r="A11" s="3">
        <v>7</v>
      </c>
      <c r="B11" s="9" t="s">
        <v>10</v>
      </c>
      <c r="C11" s="9">
        <v>99</v>
      </c>
      <c r="D11" s="17" t="s">
        <v>75</v>
      </c>
      <c r="E11" s="17">
        <v>41</v>
      </c>
      <c r="F11" s="45"/>
      <c r="G11" s="44" t="s">
        <v>71</v>
      </c>
      <c r="H11" s="44">
        <v>167</v>
      </c>
      <c r="I11" s="46"/>
      <c r="K11" s="37" t="s">
        <v>83</v>
      </c>
    </row>
    <row r="12" spans="1:8" ht="15">
      <c r="A12" s="3">
        <v>8</v>
      </c>
      <c r="B12" s="9" t="s">
        <v>11</v>
      </c>
      <c r="C12" s="9">
        <v>97</v>
      </c>
      <c r="D12" s="17"/>
      <c r="E12" s="17"/>
      <c r="F12" s="17"/>
      <c r="G12" s="3"/>
      <c r="H12" s="3"/>
    </row>
    <row r="13" ht="15">
      <c r="K13" s="37" t="s">
        <v>86</v>
      </c>
    </row>
    <row r="14" spans="7:11" ht="15">
      <c r="G14" s="4"/>
      <c r="H14" s="4"/>
      <c r="I14" s="5"/>
      <c r="K14" s="37" t="s">
        <v>89</v>
      </c>
    </row>
    <row r="15" ht="15">
      <c r="K15" s="37" t="s">
        <v>87</v>
      </c>
    </row>
    <row r="16" spans="6:7" ht="15">
      <c r="F16" s="26" t="s">
        <v>91</v>
      </c>
      <c r="G16" s="49" t="s">
        <v>90</v>
      </c>
    </row>
    <row r="25" spans="2:6" ht="15">
      <c r="B25" s="4" t="s">
        <v>72</v>
      </c>
      <c r="C25" s="4"/>
      <c r="D25" s="4"/>
      <c r="E25" s="4"/>
      <c r="F25" s="4"/>
    </row>
    <row r="26" ht="15">
      <c r="C26" t="s">
        <v>73</v>
      </c>
    </row>
    <row r="27" ht="15">
      <c r="J27" s="51" t="s">
        <v>98</v>
      </c>
    </row>
    <row r="28" ht="15">
      <c r="B28" t="s">
        <v>77</v>
      </c>
    </row>
  </sheetData>
  <hyperlinks>
    <hyperlink ref="J27" r:id="rId1" display="Sinex 2008"/>
    <hyperlink ref="G16" r:id="rId2" display="click here"/>
  </hyperlinks>
  <printOptions/>
  <pageMargins left="0.75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2008-12-17T13:07:05Z</cp:lastPrinted>
  <dcterms:created xsi:type="dcterms:W3CDTF">2008-12-10T02:33:04Z</dcterms:created>
  <dcterms:modified xsi:type="dcterms:W3CDTF">2009-01-07T10:58:47Z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